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expense analysis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<sst xmlns="http://schemas.openxmlformats.org/spreadsheetml/2006/main" count="56" uniqueCount="48">
  <si>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# PILOTS</t>
  </si>
  <si>
    <t>ANNUAL FIXED EXPENSES</t>
  </si>
  <si>
    <t>Hangar</t>
  </si>
  <si>
    <t>Insurance</t>
  </si>
  <si>
    <t>County Fees/yr</t>
  </si>
  <si>
    <t>Annual</t>
  </si>
  <si>
    <t>Maintenance</t>
  </si>
  <si>
    <t xml:space="preserve">Misc Exp </t>
  </si>
  <si>
    <t>Loan Payments</t>
  </si>
  <si>
    <t>Cost of Capital (non-cash)</t>
  </si>
  <si>
    <t>Total Fixed Expenses / Yr</t>
  </si>
  <si>
    <t>HOURLY OPERATING EXPENSES</t>
  </si>
  <si>
    <t>Fuel</t>
  </si>
  <si>
    <t>Oil</t>
  </si>
  <si>
    <t>Engine Reserve</t>
  </si>
  <si>
    <t>General MX Reserve</t>
  </si>
  <si>
    <t>Total Operating Exp / Hr</t>
  </si>
  <si>
    <t>TOTAL HOURLY EXPENSES</t>
  </si>
  <si>
    <t>50 Hours</t>
  </si>
  <si>
    <t>100 Hours</t>
  </si>
  <si>
    <t>150 Hours</t>
  </si>
  <si>
    <t>Hourly Comm. Rental</t>
  </si>
  <si>
    <t>TOTAL ANNUAL EXPENSES</t>
  </si>
  <si>
    <t>50 Hours:</t>
  </si>
  <si>
    <t>Own</t>
  </si>
  <si>
    <t>Own (cash only)</t>
  </si>
  <si>
    <t>Rent</t>
  </si>
  <si>
    <t>100 Hours:</t>
  </si>
  <si>
    <t>150 Hours:</t>
  </si>
  <si>
    <t>ASSUMPTIONS:</t>
  </si>
  <si>
    <t>Aircraft Value</t>
  </si>
  <si>
    <t>Fuel burn / hour</t>
  </si>
  <si>
    <t>Loan O/S</t>
  </si>
  <si>
    <t>Fuel Cost ($/gal)</t>
  </si>
  <si>
    <t>Loan Int Rate</t>
  </si>
  <si>
    <t>Oil Cons (qt/hr)</t>
  </si>
  <si>
    <t>Loan Term (yrs)</t>
  </si>
  <si>
    <t>Oil Cost ($/qt)</t>
  </si>
  <si>
    <t>Cost of Capital</t>
  </si>
  <si>
    <t>Maint / yr</t>
  </si>
  <si>
    <t>Hanger / mo</t>
  </si>
  <si>
    <t>Gen MX res/hr</t>
  </si>
  <si>
    <t>Rental / hr</t>
  </si>
  <si>
    <t>Engine/prop MOH</t>
  </si>
  <si>
    <t>TBO</t>
  </si>
  <si>
    <t>Misc / Yr</t>
  </si>
  <si>
    <t>Insurance / yr</t>
  </si>
  <si>
    <r>
      <t>AIRCRAFT:</t>
    </r>
    <r>
      <rPr>
        <sz val="10"/>
        <rFont val="Arial"/>
        <family val="2"/>
      </rPr>
      <t xml:space="preserve">  Super Airplane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</si>
</sst>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&quot;$&quot;#,##0"/>
    <numFmt numFmtId="167" formatCode="#,##0.0000"/>
    <numFmt numFmtId="168" formatCode="&quot;$&quot;#,##0.0000"/>
    <numFmt numFmtId="169" formatCode="d\-mm\-yyyy"/>
    <numFmt numFmtId="170" formatCode="0.0%"/>
    <numFmt numFmtId="171" formatCode="0.0"/>
    <numFmt numFmtId="172" formatCode="&quot;$&quot;#,##0.000000000000000000_);[Red]\(&quot;$&quot;#,##0.000000000000000000\)"/>
    <numFmt numFmtId="173" formatCode="0.0000"/>
    <numFmt numFmtId="174" formatCode="d\-mmm\-yyyy"/>
    <numFmt numFmtId="175" formatCode="mmm\-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8" fontId="1" fillId="0" borderId="0" xfId="0" applyNumberFormat="1" applyFont="1" applyAlignment="1" quotePrefix="1">
      <alignment horizontal="left"/>
    </xf>
    <xf numFmtId="8" fontId="0" fillId="0" borderId="0" xfId="0" applyNumberFormat="1" applyFont="1" applyAlignment="1">
      <alignment/>
    </xf>
    <xf numFmtId="8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8" fontId="1" fillId="0" borderId="0" xfId="0" applyNumberFormat="1" applyFont="1" applyAlignment="1">
      <alignment/>
    </xf>
    <xf numFmtId="8" fontId="0" fillId="0" borderId="0" xfId="0" applyNumberFormat="1" applyFont="1" applyAlignment="1">
      <alignment horizontal="left"/>
    </xf>
    <xf numFmtId="8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8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8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G6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28125" style="0" customWidth="1"/>
    <col min="3" max="3" width="14.57421875" style="0" customWidth="1"/>
    <col min="4" max="4" width="11.7109375" style="0" bestFit="1" customWidth="1"/>
    <col min="5" max="5" width="11.00390625" style="0" customWidth="1"/>
    <col min="6" max="6" width="15.7109375" style="0" bestFit="1" customWidth="1"/>
    <col min="7" max="7" width="11.28125" style="0" customWidth="1"/>
  </cols>
  <sheetData>
    <row r="1" spans="1:7" ht="12.75">
      <c r="A1" s="17" t="s">
        <v>47</v>
      </c>
      <c r="B1" s="2"/>
      <c r="C1" s="3"/>
      <c r="D1" s="3"/>
      <c r="E1" s="3"/>
      <c r="F1" s="3"/>
      <c r="G1" s="2"/>
    </row>
    <row r="2" spans="1:7" ht="12.75">
      <c r="A2" s="2"/>
      <c r="B2" s="2"/>
      <c r="C2" s="3"/>
      <c r="D2" s="3"/>
      <c r="E2" s="3"/>
      <c r="F2" s="3"/>
      <c r="G2" s="2"/>
    </row>
    <row r="3" spans="1:7" ht="12.75">
      <c r="A3" s="4" t="s">
        <v>0</v>
      </c>
      <c r="B3" s="5"/>
      <c r="C3" s="6"/>
      <c r="D3" s="7">
        <v>1</v>
      </c>
      <c r="E3" s="7">
        <v>2</v>
      </c>
      <c r="F3" s="7">
        <v>3</v>
      </c>
      <c r="G3" s="5"/>
    </row>
    <row r="4" spans="1:7" ht="12.75">
      <c r="A4" s="2"/>
      <c r="B4" s="2"/>
      <c r="C4" s="3"/>
      <c r="D4" s="3"/>
      <c r="E4" s="3"/>
      <c r="F4" s="3"/>
      <c r="G4" s="2"/>
    </row>
    <row r="5" spans="1:7" ht="12.75">
      <c r="A5" s="8" t="s">
        <v>1</v>
      </c>
      <c r="B5" s="2"/>
      <c r="C5" s="3"/>
      <c r="D5" s="3"/>
      <c r="E5" s="3"/>
      <c r="F5" s="3"/>
      <c r="G5" s="2"/>
    </row>
    <row r="6" spans="1:7" ht="12.75">
      <c r="A6" s="2"/>
      <c r="B6" s="2" t="s">
        <v>2</v>
      </c>
      <c r="C6" s="3"/>
      <c r="D6" s="3">
        <f>$D$56*12</f>
        <v>2832</v>
      </c>
      <c r="E6" s="3">
        <f aca="true" t="shared" si="0" ref="E6:E12">D6/E$3</f>
        <v>1416</v>
      </c>
      <c r="F6" s="3">
        <f aca="true" t="shared" si="1" ref="F6:F12">D6/F$3</f>
        <v>944</v>
      </c>
      <c r="G6" s="2"/>
    </row>
    <row r="7" spans="1:7" ht="12.75">
      <c r="A7" s="2"/>
      <c r="B7" s="2" t="s">
        <v>3</v>
      </c>
      <c r="C7" s="3"/>
      <c r="D7" s="3">
        <f>$D$58</f>
        <v>3000</v>
      </c>
      <c r="E7" s="3">
        <f t="shared" si="0"/>
        <v>1500</v>
      </c>
      <c r="F7" s="3">
        <f t="shared" si="1"/>
        <v>1000</v>
      </c>
      <c r="G7" s="2"/>
    </row>
    <row r="8" spans="1:7" ht="12.75">
      <c r="A8" s="2"/>
      <c r="B8" s="9" t="s">
        <v>4</v>
      </c>
      <c r="C8" s="3"/>
      <c r="D8" s="3">
        <f>$G$59</f>
        <v>150</v>
      </c>
      <c r="E8" s="3">
        <f t="shared" si="0"/>
        <v>75</v>
      </c>
      <c r="F8" s="3">
        <f t="shared" si="1"/>
        <v>50</v>
      </c>
      <c r="G8" s="2"/>
    </row>
    <row r="9" spans="1:7" ht="12.75">
      <c r="A9" s="2"/>
      <c r="B9" s="2" t="s">
        <v>5</v>
      </c>
      <c r="C9" s="3"/>
      <c r="D9" s="3">
        <f>$D$59</f>
        <v>2000</v>
      </c>
      <c r="E9" s="3">
        <f t="shared" si="0"/>
        <v>1000</v>
      </c>
      <c r="F9" s="3">
        <f t="shared" si="1"/>
        <v>666.6666666666666</v>
      </c>
      <c r="G9" s="2"/>
    </row>
    <row r="10" spans="1:7" ht="12.75">
      <c r="A10" s="2"/>
      <c r="B10" s="10" t="s">
        <v>6</v>
      </c>
      <c r="C10" s="3"/>
      <c r="D10" s="3">
        <f>$G$55</f>
        <v>1000</v>
      </c>
      <c r="E10" s="3">
        <f t="shared" si="0"/>
        <v>500</v>
      </c>
      <c r="F10" s="3">
        <f t="shared" si="1"/>
        <v>333.3333333333333</v>
      </c>
      <c r="G10" s="2"/>
    </row>
    <row r="11" spans="1:7" ht="12.75">
      <c r="A11" s="2"/>
      <c r="B11" s="9" t="s">
        <v>7</v>
      </c>
      <c r="C11" s="3"/>
      <c r="D11" s="3">
        <f>D60</f>
        <v>1000</v>
      </c>
      <c r="E11" s="3">
        <f t="shared" si="0"/>
        <v>500</v>
      </c>
      <c r="F11" s="3">
        <f t="shared" si="1"/>
        <v>333.3333333333333</v>
      </c>
      <c r="G11" s="2"/>
    </row>
    <row r="12" spans="1:7" ht="12.75">
      <c r="A12" s="2"/>
      <c r="B12" s="10" t="s">
        <v>8</v>
      </c>
      <c r="C12" s="3"/>
      <c r="D12" s="3">
        <f>(PMT(D53/12,D54*12,-D52)*12)</f>
        <v>1460.5438811929625</v>
      </c>
      <c r="E12" s="3">
        <f t="shared" si="0"/>
        <v>730.2719405964813</v>
      </c>
      <c r="F12" s="3">
        <f t="shared" si="1"/>
        <v>486.84796039765416</v>
      </c>
      <c r="G12" s="2"/>
    </row>
    <row r="13" spans="1:7" ht="12.75">
      <c r="A13" s="2"/>
      <c r="B13" s="2"/>
      <c r="C13" s="3"/>
      <c r="D13" s="3"/>
      <c r="E13" s="3"/>
      <c r="F13" s="3"/>
      <c r="G13" s="2"/>
    </row>
    <row r="14" spans="1:7" ht="12.75">
      <c r="A14" s="2"/>
      <c r="B14" s="10" t="s">
        <v>9</v>
      </c>
      <c r="C14" s="3"/>
      <c r="D14" s="3">
        <f>(D51-D52)*D55</f>
        <v>2580</v>
      </c>
      <c r="E14" s="3">
        <f>D14/2</f>
        <v>1290</v>
      </c>
      <c r="F14" s="3">
        <f>D14/3</f>
        <v>860</v>
      </c>
      <c r="G14" s="2"/>
    </row>
    <row r="15" spans="1:7" ht="12.75">
      <c r="A15" s="2"/>
      <c r="B15" s="2"/>
      <c r="C15" s="3"/>
      <c r="D15" s="3"/>
      <c r="E15" s="3"/>
      <c r="F15" s="3"/>
      <c r="G15" s="2"/>
    </row>
    <row r="16" spans="1:7" ht="12.75">
      <c r="A16" s="2"/>
      <c r="B16" s="8" t="s">
        <v>10</v>
      </c>
      <c r="C16" s="3"/>
      <c r="D16" s="3">
        <f>SUM(D6:D14)</f>
        <v>14022.543881192963</v>
      </c>
      <c r="E16" s="3">
        <f>SUM(E6:E14)</f>
        <v>7011.271940596482</v>
      </c>
      <c r="F16" s="3">
        <f>SUM(F6:F14)</f>
        <v>4674.181293730988</v>
      </c>
      <c r="G16" s="2"/>
    </row>
    <row r="17" spans="1:7" ht="12.75">
      <c r="A17" s="2"/>
      <c r="B17" s="2"/>
      <c r="C17" s="3"/>
      <c r="D17" s="3"/>
      <c r="E17" s="3"/>
      <c r="F17" s="3"/>
      <c r="G17" s="2"/>
    </row>
    <row r="18" spans="1:7" ht="12.75">
      <c r="A18" s="8" t="s">
        <v>11</v>
      </c>
      <c r="B18" s="2"/>
      <c r="C18" s="3"/>
      <c r="D18" s="3"/>
      <c r="E18" s="3"/>
      <c r="F18" s="3"/>
      <c r="G18" s="2"/>
    </row>
    <row r="19" spans="1:7" ht="12.75">
      <c r="A19" s="2"/>
      <c r="B19" s="2" t="s">
        <v>12</v>
      </c>
      <c r="C19" s="3"/>
      <c r="D19" s="3">
        <f>$G$51*$G$52</f>
        <v>39.75</v>
      </c>
      <c r="E19" s="3">
        <f>$G$51*$G$52</f>
        <v>39.75</v>
      </c>
      <c r="F19" s="3">
        <f>$G$51*$G$52</f>
        <v>39.75</v>
      </c>
      <c r="G19" s="2"/>
    </row>
    <row r="20" spans="1:7" ht="12.75">
      <c r="A20" s="2"/>
      <c r="B20" s="2" t="s">
        <v>13</v>
      </c>
      <c r="C20" s="3"/>
      <c r="D20" s="3">
        <f>$G$53*$G$54</f>
        <v>0.44999999999999996</v>
      </c>
      <c r="E20" s="3">
        <f>$G$53*$G$54</f>
        <v>0.44999999999999996</v>
      </c>
      <c r="F20" s="3">
        <f>$G$53*$G$54</f>
        <v>0.44999999999999996</v>
      </c>
      <c r="G20" s="2"/>
    </row>
    <row r="21" spans="1:7" ht="12.75">
      <c r="A21" s="2"/>
      <c r="B21" s="2" t="s">
        <v>14</v>
      </c>
      <c r="C21" s="3"/>
      <c r="D21" s="3">
        <f>$G$57/$G$58</f>
        <v>20.833333333333332</v>
      </c>
      <c r="E21" s="3">
        <f>$G$57/$G$58</f>
        <v>20.833333333333332</v>
      </c>
      <c r="F21" s="3">
        <f>$G$57/$G$58</f>
        <v>20.833333333333332</v>
      </c>
      <c r="G21" s="2"/>
    </row>
    <row r="22" spans="1:7" ht="12.75">
      <c r="A22" s="2"/>
      <c r="B22" s="2" t="s">
        <v>15</v>
      </c>
      <c r="C22" s="3"/>
      <c r="D22" s="3">
        <f>$G$56</f>
        <v>10</v>
      </c>
      <c r="E22" s="3">
        <f>$G$56</f>
        <v>10</v>
      </c>
      <c r="F22" s="3">
        <f>$G$56</f>
        <v>10</v>
      </c>
      <c r="G22" s="2"/>
    </row>
    <row r="23" spans="1:7" ht="12.75">
      <c r="A23" s="2"/>
      <c r="B23" s="2"/>
      <c r="C23" s="3"/>
      <c r="D23" s="3"/>
      <c r="E23" s="3"/>
      <c r="F23" s="3"/>
      <c r="G23" s="2"/>
    </row>
    <row r="24" spans="1:7" ht="12.75">
      <c r="A24" s="2"/>
      <c r="B24" s="1" t="s">
        <v>16</v>
      </c>
      <c r="C24" s="3"/>
      <c r="D24" s="3">
        <f>SUM(D19:D22)</f>
        <v>71.03333333333333</v>
      </c>
      <c r="E24" s="3">
        <f>SUM(E19:E22)</f>
        <v>71.03333333333333</v>
      </c>
      <c r="F24" s="3">
        <f>SUM(F19:F22)</f>
        <v>71.03333333333333</v>
      </c>
      <c r="G24" s="2"/>
    </row>
    <row r="25" spans="1:7" ht="12.75">
      <c r="A25" s="2"/>
      <c r="B25" s="2"/>
      <c r="C25" s="3"/>
      <c r="D25" s="3"/>
      <c r="E25" s="3"/>
      <c r="F25" s="3"/>
      <c r="G25" s="2"/>
    </row>
    <row r="26" spans="1:7" ht="12.75">
      <c r="A26" s="8" t="s">
        <v>17</v>
      </c>
      <c r="B26" s="2"/>
      <c r="C26" s="3"/>
      <c r="D26" s="3"/>
      <c r="E26" s="3"/>
      <c r="F26" s="3"/>
      <c r="G26" s="2"/>
    </row>
    <row r="27" spans="1:7" ht="12.75">
      <c r="A27" s="2"/>
      <c r="B27" s="2" t="s">
        <v>18</v>
      </c>
      <c r="C27" s="3"/>
      <c r="D27" s="2">
        <f>$D$16/50+$D$24</f>
        <v>351.48421095719254</v>
      </c>
      <c r="E27" s="2">
        <f>$E$16/50+$E$24</f>
        <v>211.25877214526295</v>
      </c>
      <c r="F27" s="2">
        <f>$F$16/50+$F$24</f>
        <v>164.5169592079531</v>
      </c>
      <c r="G27" s="2"/>
    </row>
    <row r="28" spans="1:7" ht="12.75">
      <c r="A28" s="2"/>
      <c r="B28" s="2" t="s">
        <v>19</v>
      </c>
      <c r="C28" s="3"/>
      <c r="D28" s="2">
        <f>$D$16/100+$D$24</f>
        <v>211.25877214526295</v>
      </c>
      <c r="E28" s="2">
        <f>$E$16/100+$E$24</f>
        <v>141.14605273929814</v>
      </c>
      <c r="F28" s="2">
        <f>$F$16/100+$F$24</f>
        <v>117.7751462706432</v>
      </c>
      <c r="G28" s="2"/>
    </row>
    <row r="29" spans="1:7" ht="12.75">
      <c r="A29" s="2"/>
      <c r="B29" s="2" t="s">
        <v>20</v>
      </c>
      <c r="C29" s="3"/>
      <c r="D29" s="2">
        <f>$D$16/150+$D$24</f>
        <v>164.5169592079531</v>
      </c>
      <c r="E29" s="2">
        <f>$E$16/150+$E$24</f>
        <v>117.7751462706432</v>
      </c>
      <c r="F29" s="2">
        <f>$F$16/150+$F$24</f>
        <v>102.19454195820659</v>
      </c>
      <c r="G29" s="2"/>
    </row>
    <row r="30" spans="1:7" ht="12.75">
      <c r="A30" s="2"/>
      <c r="B30" s="2"/>
      <c r="C30" s="3"/>
      <c r="D30" s="3"/>
      <c r="E30" s="3"/>
      <c r="F30" s="3"/>
      <c r="G30" s="2"/>
    </row>
    <row r="31" spans="1:7" ht="12.75">
      <c r="A31" s="2"/>
      <c r="B31" s="1" t="s">
        <v>21</v>
      </c>
      <c r="C31" s="3"/>
      <c r="D31" s="3">
        <f>$D57</f>
        <v>225</v>
      </c>
      <c r="E31" s="3">
        <f>$D57</f>
        <v>225</v>
      </c>
      <c r="F31" s="3">
        <f>$D57</f>
        <v>225</v>
      </c>
      <c r="G31" s="2"/>
    </row>
    <row r="32" spans="1:7" ht="12.75">
      <c r="A32" s="2"/>
      <c r="B32" s="2"/>
      <c r="C32" s="3"/>
      <c r="D32" s="3"/>
      <c r="E32" s="3"/>
      <c r="F32" s="3"/>
      <c r="G32" s="2"/>
    </row>
    <row r="33" spans="1:7" ht="12.75">
      <c r="A33" s="8" t="s">
        <v>22</v>
      </c>
      <c r="B33" s="2"/>
      <c r="C33" s="3"/>
      <c r="D33" s="3"/>
      <c r="E33" s="3"/>
      <c r="F33" s="3"/>
      <c r="G33" s="2"/>
    </row>
    <row r="34" spans="1:7" ht="12.75">
      <c r="A34" s="2"/>
      <c r="B34" s="2" t="s">
        <v>23</v>
      </c>
      <c r="C34" s="3"/>
      <c r="D34" s="3"/>
      <c r="E34" s="3"/>
      <c r="F34" s="3"/>
      <c r="G34" s="2"/>
    </row>
    <row r="35" spans="1:7" ht="12.75">
      <c r="A35" s="2"/>
      <c r="B35" s="2" t="s">
        <v>24</v>
      </c>
      <c r="C35" s="3"/>
      <c r="D35" s="3">
        <f>D27*50</f>
        <v>17574.210547859628</v>
      </c>
      <c r="E35" s="3">
        <f>E27*50</f>
        <v>10562.938607263148</v>
      </c>
      <c r="F35" s="3">
        <f>F27*50</f>
        <v>8225.847960397656</v>
      </c>
      <c r="G35" s="2"/>
    </row>
    <row r="36" spans="1:7" ht="12.75">
      <c r="A36" s="2"/>
      <c r="B36" s="2" t="s">
        <v>25</v>
      </c>
      <c r="C36" s="3"/>
      <c r="D36" s="3">
        <f>D35-D14</f>
        <v>14994.210547859628</v>
      </c>
      <c r="E36" s="3">
        <f>E35-E14</f>
        <v>9272.938607263148</v>
      </c>
      <c r="F36" s="3">
        <f>F35-F14</f>
        <v>7365.847960397656</v>
      </c>
      <c r="G36" s="2"/>
    </row>
    <row r="37" spans="1:7" ht="12.75">
      <c r="A37" s="2"/>
      <c r="B37" s="2" t="s">
        <v>26</v>
      </c>
      <c r="C37" s="3"/>
      <c r="D37" s="3">
        <f>D31*50</f>
        <v>11250</v>
      </c>
      <c r="E37" s="3">
        <f>E31*50</f>
        <v>11250</v>
      </c>
      <c r="F37" s="3">
        <f>F31*50</f>
        <v>11250</v>
      </c>
      <c r="G37" s="2"/>
    </row>
    <row r="38" spans="1:7" ht="12.75">
      <c r="A38" s="2"/>
      <c r="B38" s="2"/>
      <c r="C38" s="3"/>
      <c r="D38" s="3"/>
      <c r="E38" s="3"/>
      <c r="F38" s="3"/>
      <c r="G38" s="2"/>
    </row>
    <row r="39" spans="1:7" ht="12.75">
      <c r="A39" s="2"/>
      <c r="B39" s="2" t="s">
        <v>27</v>
      </c>
      <c r="C39" s="3"/>
      <c r="D39" s="3"/>
      <c r="E39" s="3"/>
      <c r="F39" s="3"/>
      <c r="G39" s="2"/>
    </row>
    <row r="40" spans="1:7" ht="12.75">
      <c r="A40" s="2"/>
      <c r="B40" s="2" t="s">
        <v>24</v>
      </c>
      <c r="C40" s="3"/>
      <c r="D40" s="3">
        <f>D28*100</f>
        <v>21125.877214526296</v>
      </c>
      <c r="E40" s="3">
        <f>E28*100</f>
        <v>14114.605273929814</v>
      </c>
      <c r="F40" s="3">
        <f>F28*100</f>
        <v>11777.51462706432</v>
      </c>
      <c r="G40" s="2"/>
    </row>
    <row r="41" spans="1:7" ht="12.75">
      <c r="A41" s="2"/>
      <c r="B41" s="2" t="s">
        <v>25</v>
      </c>
      <c r="C41" s="3"/>
      <c r="D41" s="3">
        <f>D40-D14</f>
        <v>18545.877214526296</v>
      </c>
      <c r="E41" s="3">
        <f>E40-E14</f>
        <v>12824.605273929814</v>
      </c>
      <c r="F41" s="3">
        <f>F40-F14</f>
        <v>10917.51462706432</v>
      </c>
      <c r="G41" s="2"/>
    </row>
    <row r="42" spans="1:7" ht="12.75">
      <c r="A42" s="2"/>
      <c r="B42" s="2" t="s">
        <v>26</v>
      </c>
      <c r="C42" s="3"/>
      <c r="D42" s="3">
        <f>D31*100</f>
        <v>22500</v>
      </c>
      <c r="E42" s="3">
        <f>E31*100</f>
        <v>22500</v>
      </c>
      <c r="F42" s="3">
        <f>F31*100</f>
        <v>22500</v>
      </c>
      <c r="G42" s="2"/>
    </row>
    <row r="43" spans="1:7" ht="12.75">
      <c r="A43" s="2"/>
      <c r="B43" s="2"/>
      <c r="C43" s="3"/>
      <c r="D43" s="3"/>
      <c r="E43" s="3"/>
      <c r="F43" s="3"/>
      <c r="G43" s="2"/>
    </row>
    <row r="44" spans="1:7" ht="12.75">
      <c r="A44" s="2"/>
      <c r="B44" s="2" t="s">
        <v>28</v>
      </c>
      <c r="C44" s="3"/>
      <c r="D44" s="3"/>
      <c r="E44" s="11"/>
      <c r="F44" s="11"/>
      <c r="G44" s="2"/>
    </row>
    <row r="45" spans="1:7" ht="12.75">
      <c r="A45" s="2"/>
      <c r="B45" s="2" t="s">
        <v>24</v>
      </c>
      <c r="C45" s="3"/>
      <c r="D45" s="3">
        <f>D29*150</f>
        <v>24677.543881192967</v>
      </c>
      <c r="E45" s="3">
        <f>E29*150</f>
        <v>17666.27194059648</v>
      </c>
      <c r="F45" s="3">
        <f>F29*150</f>
        <v>15329.181293730988</v>
      </c>
      <c r="G45" s="2"/>
    </row>
    <row r="46" spans="1:7" ht="12.75">
      <c r="A46" s="2"/>
      <c r="B46" s="2" t="s">
        <v>25</v>
      </c>
      <c r="C46" s="3"/>
      <c r="D46" s="3">
        <f>D45-D14</f>
        <v>22097.543881192967</v>
      </c>
      <c r="E46" s="3">
        <f>E45-E14</f>
        <v>16376.271940596482</v>
      </c>
      <c r="F46" s="3">
        <f>F45-F14</f>
        <v>14469.181293730988</v>
      </c>
      <c r="G46" s="12"/>
    </row>
    <row r="47" spans="1:7" ht="12.75">
      <c r="A47" s="2"/>
      <c r="B47" s="2" t="s">
        <v>26</v>
      </c>
      <c r="C47" s="3"/>
      <c r="D47" s="3">
        <f>D31*150</f>
        <v>33750</v>
      </c>
      <c r="E47" s="3">
        <f>E31*150</f>
        <v>33750</v>
      </c>
      <c r="F47" s="3">
        <f>F31*150</f>
        <v>33750</v>
      </c>
      <c r="G47" s="12"/>
    </row>
    <row r="48" spans="1:7" ht="12.75">
      <c r="A48" s="2"/>
      <c r="B48" s="2"/>
      <c r="C48" s="3"/>
      <c r="D48" s="3"/>
      <c r="E48" s="3"/>
      <c r="F48" s="3"/>
      <c r="G48" s="12"/>
    </row>
    <row r="49" spans="1:7" ht="12.75">
      <c r="A49" s="2"/>
      <c r="B49" s="2"/>
      <c r="C49" s="3"/>
      <c r="D49" s="3"/>
      <c r="E49" s="11"/>
      <c r="F49" s="11"/>
      <c r="G49" s="2"/>
    </row>
    <row r="50" spans="1:7" ht="12.75">
      <c r="A50" s="2"/>
      <c r="B50" s="2" t="s">
        <v>29</v>
      </c>
      <c r="C50" s="3"/>
      <c r="D50" s="3"/>
      <c r="E50" s="3"/>
      <c r="F50" s="3"/>
      <c r="G50" s="2"/>
    </row>
    <row r="51" spans="1:7" ht="12.75">
      <c r="A51" s="2"/>
      <c r="B51" s="2"/>
      <c r="C51" s="9" t="s">
        <v>30</v>
      </c>
      <c r="D51" s="13">
        <v>55000</v>
      </c>
      <c r="E51" s="12"/>
      <c r="F51" s="9" t="s">
        <v>31</v>
      </c>
      <c r="G51" s="14">
        <v>15</v>
      </c>
    </row>
    <row r="52" spans="1:7" ht="12.75">
      <c r="A52" s="2"/>
      <c r="B52" s="12"/>
      <c r="C52" s="9" t="s">
        <v>32</v>
      </c>
      <c r="D52" s="13">
        <v>12000</v>
      </c>
      <c r="E52" s="12"/>
      <c r="F52" s="9" t="s">
        <v>33</v>
      </c>
      <c r="G52" s="13">
        <v>2.65</v>
      </c>
    </row>
    <row r="53" spans="1:7" ht="12.75">
      <c r="A53" s="2"/>
      <c r="B53" s="2"/>
      <c r="C53" s="9" t="s">
        <v>34</v>
      </c>
      <c r="D53" s="15">
        <v>0.09</v>
      </c>
      <c r="E53" s="12"/>
      <c r="F53" s="9" t="s">
        <v>35</v>
      </c>
      <c r="G53" s="16">
        <v>0.15</v>
      </c>
    </row>
    <row r="54" spans="1:7" ht="12.75">
      <c r="A54" s="2"/>
      <c r="B54" s="2"/>
      <c r="C54" s="9" t="s">
        <v>36</v>
      </c>
      <c r="D54" s="14">
        <v>15</v>
      </c>
      <c r="E54" s="12"/>
      <c r="F54" s="9" t="s">
        <v>37</v>
      </c>
      <c r="G54" s="13">
        <v>3</v>
      </c>
    </row>
    <row r="55" spans="1:7" ht="12.75">
      <c r="A55" s="2"/>
      <c r="B55" s="2"/>
      <c r="C55" s="9" t="s">
        <v>38</v>
      </c>
      <c r="D55" s="15">
        <v>0.06</v>
      </c>
      <c r="E55" s="12"/>
      <c r="F55" s="9" t="s">
        <v>39</v>
      </c>
      <c r="G55" s="13">
        <v>1000</v>
      </c>
    </row>
    <row r="56" spans="1:7" ht="12.75">
      <c r="A56" s="2"/>
      <c r="B56" s="2"/>
      <c r="C56" s="9" t="s">
        <v>40</v>
      </c>
      <c r="D56" s="13">
        <v>236</v>
      </c>
      <c r="E56" s="12"/>
      <c r="F56" s="9" t="s">
        <v>41</v>
      </c>
      <c r="G56" s="13">
        <v>10</v>
      </c>
    </row>
    <row r="57" spans="1:7" ht="12.75">
      <c r="A57" s="2"/>
      <c r="B57" s="2"/>
      <c r="C57" s="9" t="s">
        <v>42</v>
      </c>
      <c r="D57" s="13">
        <v>225</v>
      </c>
      <c r="E57" s="12"/>
      <c r="F57" s="9" t="s">
        <v>43</v>
      </c>
      <c r="G57" s="13">
        <v>25000</v>
      </c>
    </row>
    <row r="58" spans="1:7" ht="12.75">
      <c r="A58" s="2"/>
      <c r="B58" s="2"/>
      <c r="C58" s="9" t="s">
        <v>46</v>
      </c>
      <c r="D58" s="13">
        <v>3000</v>
      </c>
      <c r="E58" s="12"/>
      <c r="F58" s="9" t="s">
        <v>44</v>
      </c>
      <c r="G58" s="14">
        <v>1200</v>
      </c>
    </row>
    <row r="59" spans="1:7" ht="12.75">
      <c r="A59" s="2"/>
      <c r="B59" s="2"/>
      <c r="C59" s="9" t="s">
        <v>5</v>
      </c>
      <c r="D59" s="13">
        <v>2000</v>
      </c>
      <c r="E59" s="12"/>
      <c r="F59" s="9" t="s">
        <v>4</v>
      </c>
      <c r="G59" s="13">
        <v>150</v>
      </c>
    </row>
    <row r="60" spans="1:7" ht="12.75">
      <c r="A60" s="2"/>
      <c r="B60" s="2"/>
      <c r="C60" s="9" t="s">
        <v>45</v>
      </c>
      <c r="D60" s="13">
        <v>1000</v>
      </c>
      <c r="E60" s="3"/>
      <c r="F60" s="3"/>
      <c r="G60" s="2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Sedgwick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 Flint</dc:creator>
  <cp:keywords/>
  <dc:description/>
  <cp:lastModifiedBy>Cris Flint</cp:lastModifiedBy>
  <cp:lastPrinted>2000-03-14T01:52:44Z</cp:lastPrinted>
  <dcterms:created xsi:type="dcterms:W3CDTF">1999-07-09T21:05:45Z</dcterms:created>
  <dcterms:modified xsi:type="dcterms:W3CDTF">2003-07-08T16:28:57Z</dcterms:modified>
  <cp:category/>
  <cp:version/>
  <cp:contentType/>
  <cp:contentStatus/>
</cp:coreProperties>
</file>